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!!!!\(6) ОБЪЕКТЫ  2003-2020\2023 год\Объекты 2023\(3) ЛК2\2023 (ЛК2)\"/>
    </mc:Choice>
  </mc:AlternateContent>
  <bookViews>
    <workbookView xWindow="0" yWindow="0" windowWidth="28800" windowHeight="12300"/>
  </bookViews>
  <sheets>
    <sheet name="РНЦ" sheetId="2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РНЦ!$A$1:$N$50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/>
</workbook>
</file>

<file path=xl/calcChain.xml><?xml version="1.0" encoding="utf-8"?>
<calcChain xmlns="http://schemas.openxmlformats.org/spreadsheetml/2006/main">
  <c r="E43" i="2" l="1"/>
  <c r="E37" i="2"/>
  <c r="E27" i="2"/>
  <c r="F27" i="2"/>
  <c r="G27" i="2"/>
  <c r="H27" i="2"/>
  <c r="I27" i="2"/>
  <c r="J27" i="2"/>
  <c r="K27" i="2"/>
  <c r="L27" i="2"/>
  <c r="M27" i="2"/>
  <c r="D27" i="2"/>
  <c r="D35" i="2" s="1"/>
  <c r="E26" i="2"/>
  <c r="E25" i="2"/>
  <c r="D25" i="2"/>
  <c r="D23" i="2"/>
  <c r="E24" i="2"/>
  <c r="N27" i="2" l="1"/>
  <c r="O27" i="2"/>
  <c r="P27" i="2"/>
  <c r="E31" i="2" s="1"/>
  <c r="F34" i="2"/>
  <c r="G34" i="2"/>
  <c r="H34" i="2"/>
  <c r="I34" i="2"/>
  <c r="J34" i="2"/>
  <c r="K34" i="2"/>
  <c r="L34" i="2"/>
  <c r="M34" i="2"/>
  <c r="N34" i="2"/>
  <c r="O34" i="2"/>
  <c r="P34" i="2"/>
  <c r="Q25" i="2" l="1"/>
  <c r="I35" i="2"/>
  <c r="I37" i="2" s="1"/>
  <c r="H35" i="2"/>
  <c r="H37" i="2" s="1"/>
  <c r="G35" i="2"/>
  <c r="G37" i="2" s="1"/>
  <c r="N35" i="2"/>
  <c r="J35" i="2"/>
  <c r="E34" i="2"/>
  <c r="D31" i="2"/>
  <c r="M35" i="2"/>
  <c r="P35" i="2"/>
  <c r="L35" i="2"/>
  <c r="O35" i="2"/>
  <c r="K35" i="2"/>
  <c r="F35" i="2"/>
  <c r="F37" i="2" s="1"/>
  <c r="E23" i="2" l="1"/>
  <c r="Q23" i="2" s="1"/>
  <c r="E35" i="2" l="1"/>
  <c r="E30" i="2"/>
  <c r="F54" i="2" l="1"/>
  <c r="D43" i="2"/>
  <c r="D37" i="2"/>
  <c r="E38" i="2" l="1"/>
  <c r="E39" i="2" s="1"/>
</calcChain>
</file>

<file path=xl/sharedStrings.xml><?xml version="1.0" encoding="utf-8"?>
<sst xmlns="http://schemas.openxmlformats.org/spreadsheetml/2006/main" count="72" uniqueCount="69">
  <si>
    <t>Исходные данные:</t>
  </si>
  <si>
    <t>Лимитированные затраты</t>
  </si>
  <si>
    <t>Стоимость чел. часа рабочих</t>
  </si>
  <si>
    <t>ИЦС (квартал, год)</t>
  </si>
  <si>
    <t xml:space="preserve">Индекс на материалы </t>
  </si>
  <si>
    <t>Непредвиденные работы и затраты</t>
  </si>
  <si>
    <t>Индекс на оборудование</t>
  </si>
  <si>
    <t>Наименование смет</t>
  </si>
  <si>
    <t xml:space="preserve">№ смет </t>
  </si>
  <si>
    <t xml:space="preserve">Стоимость работ подрядчика в текущей цене </t>
  </si>
  <si>
    <t>Всего</t>
  </si>
  <si>
    <t>в том числе</t>
  </si>
  <si>
    <t>Материалы</t>
  </si>
  <si>
    <t>Оборудование поставки подрядчика</t>
  </si>
  <si>
    <t>Непр.  работы и затраты</t>
  </si>
  <si>
    <t>Всего с НДС</t>
  </si>
  <si>
    <t>справочно:</t>
  </si>
  <si>
    <t>1.</t>
  </si>
  <si>
    <t>Материалы поставки заказчика:</t>
  </si>
  <si>
    <t xml:space="preserve"> Итого КВЛ без учета НДС</t>
  </si>
  <si>
    <t>№ п/п</t>
  </si>
  <si>
    <t>ОЗП</t>
  </si>
  <si>
    <t>ЭМ</t>
  </si>
  <si>
    <t>в т.ч. ЗПМ</t>
  </si>
  <si>
    <t>НР</t>
  </si>
  <si>
    <t>СП</t>
  </si>
  <si>
    <t>ТЗ</t>
  </si>
  <si>
    <t>ТЗМ</t>
  </si>
  <si>
    <t>Всего СМР+оборудование</t>
  </si>
  <si>
    <t>в т.ч:</t>
  </si>
  <si>
    <t>Прочие</t>
  </si>
  <si>
    <t>Всего Прочие</t>
  </si>
  <si>
    <t>Итого начальная стоимость :</t>
  </si>
  <si>
    <t>Коэффициент конкурсного снижения:</t>
  </si>
  <si>
    <t xml:space="preserve">ВСЕГО стоимость работ </t>
  </si>
  <si>
    <t xml:space="preserve">НДС </t>
  </si>
  <si>
    <t xml:space="preserve">Примечание : 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</si>
  <si>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</si>
  <si>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редакцей НК РФ</t>
  </si>
  <si>
    <t>О.Н. Бушанова</t>
  </si>
  <si>
    <t>Зимнее удорожание</t>
  </si>
  <si>
    <t>Зимнее удорожание (по графику  ) (8,24%; 9,23%)</t>
  </si>
  <si>
    <t>Экономист ОКС ТЭЦ-12</t>
  </si>
  <si>
    <t>02-01-01</t>
  </si>
  <si>
    <t xml:space="preserve">Командировочные расходы </t>
  </si>
  <si>
    <t>приложение к РНЦ</t>
  </si>
  <si>
    <t xml:space="preserve">А.В. Багаутдинов </t>
  </si>
  <si>
    <t>Оборудование поставки заказчика</t>
  </si>
  <si>
    <t xml:space="preserve">Непредвиденные работы и затраты (1,5%) </t>
  </si>
  <si>
    <t>02-01-02</t>
  </si>
  <si>
    <t>2.</t>
  </si>
  <si>
    <t>Стоимость в базовых ценах (в ценах 2001г)</t>
  </si>
  <si>
    <t>Заместитель директора по капитальному строительству - начальник отдела капитального строительства</t>
  </si>
  <si>
    <t>Объектам : "НАКЛОННО-ЛЕНТОЧНЫЙ ТРАНСПОРТЕР В650-21. Инв. № 000330". Техническое перевооружение ЛК2. Установка ограждения. "НАКЛОННО-ЛЕНТОЧНЫЙ ТРАНСПОРТЕР В650-21. Инв. № 000330". Техническое перевооружение ЛК2. Установка ограждения</t>
  </si>
  <si>
    <t>Расчет начальной (максимальной) цены договора</t>
  </si>
  <si>
    <t>УТВЕРЖДАЮ</t>
  </si>
  <si>
    <t>Основание: Ведомости объемов работ №1,№2, утверждена директором филиала приказ №164 от 01.04.2020</t>
  </si>
  <si>
    <t xml:space="preserve">Индекс-дефлятор на материалы и ЭММ 3кв. 2023г. </t>
  </si>
  <si>
    <t>Заместитель директора  филиала -главный инженер ООО "Байкальская энергетическая компания" ТЭЦ-12</t>
  </si>
  <si>
    <t>_____________В.В. Саунин</t>
  </si>
  <si>
    <t>"07"Июля 2023г.</t>
  </si>
  <si>
    <t>на 1 кв. 2023 г.</t>
  </si>
  <si>
    <t>1 кв. 2023 г.</t>
  </si>
  <si>
    <t>Составлен в ценах по состоянию на 3 кв. 2023 г.</t>
  </si>
  <si>
    <t xml:space="preserve"> НАКЛОННО-ЛЕНТОЧНЫЙ ТРАНСПОРТЕР В650-21. Инв. № 000330. Техническое перевооружение ЛК2. Установка ограждения</t>
  </si>
  <si>
    <t xml:space="preserve"> НАКЛОННО-ЛЕНТОЧНЫЙ ТРАНСПОРТЕР В650-1. Инв. № 000319. Техническое перевооружение. ЛК1  Установка ограждения</t>
  </si>
  <si>
    <t>02-01-01/2</t>
  </si>
  <si>
    <t>02-01-02/2</t>
  </si>
  <si>
    <t xml:space="preserve">СМР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</si>
</sst>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General_)"/>
    <numFmt numFmtId="166" formatCode="0.0%"/>
    <numFmt numFmtId="167" formatCode="#,##0;[Red]#,##0"/>
    <numFmt numFmtId="168" formatCode="#,##0.00;[Red]#,##0.00"/>
    <numFmt numFmtId="169" formatCode="#,##0.000000000"/>
    <numFmt numFmtId="170" formatCode="#,##0.0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2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name val="Cambria"/>
      <family val="1"/>
      <charset val="204"/>
      <scheme val="major"/>
    </font>
    <font>
      <b/>
      <i/>
      <sz val="14"/>
      <name val="Cambria"/>
      <family val="1"/>
      <charset val="204"/>
      <scheme val="maj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0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5" fillId="0" borderId="0"/>
    <xf numFmtId="165" fontId="5" fillId="0" borderId="0"/>
    <xf numFmtId="0" fontId="6" fillId="0" borderId="1">
      <alignment horizontal="center"/>
    </xf>
    <xf numFmtId="0" fontId="7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7" fillId="0" borderId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7" fillId="0" borderId="0"/>
    <xf numFmtId="0" fontId="3" fillId="0" borderId="0"/>
    <xf numFmtId="0" fontId="6" fillId="0" borderId="0">
      <alignment horizontal="center"/>
    </xf>
    <xf numFmtId="164" fontId="2" fillId="0" borderId="0" applyFont="0" applyFill="0" applyBorder="0" applyAlignment="0" applyProtection="0"/>
    <xf numFmtId="0" fontId="6" fillId="0" borderId="0">
      <alignment horizontal="left" vertical="top"/>
    </xf>
    <xf numFmtId="0" fontId="6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" fillId="0" borderId="0"/>
    <xf numFmtId="9" fontId="7" fillId="0" borderId="0" applyFont="0" applyFill="0" applyBorder="0" applyAlignment="0" applyProtection="0"/>
    <xf numFmtId="0" fontId="7" fillId="0" borderId="0"/>
  </cellStyleXfs>
  <cellXfs count="102">
    <xf numFmtId="0" fontId="0" fillId="0" borderId="0" xfId="0"/>
    <xf numFmtId="0" fontId="10" fillId="0" borderId="0" xfId="2" applyFont="1" applyAlignment="1">
      <alignment horizontal="center"/>
    </xf>
    <xf numFmtId="0" fontId="10" fillId="0" borderId="0" xfId="2" applyFont="1" applyAlignment="1">
      <alignment horizontal="center" vertical="center"/>
    </xf>
    <xf numFmtId="3" fontId="10" fillId="0" borderId="0" xfId="2" applyNumberFormat="1" applyFont="1" applyAlignment="1">
      <alignment horizontal="center" vertical="center" wrapText="1"/>
    </xf>
    <xf numFmtId="3" fontId="11" fillId="0" borderId="0" xfId="2" applyNumberFormat="1" applyFont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12" fillId="3" borderId="0" xfId="2" applyFont="1" applyFill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 wrapText="1"/>
    </xf>
    <xf numFmtId="49" fontId="18" fillId="0" borderId="0" xfId="34" applyNumberFormat="1" applyFont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 wrapText="1"/>
    </xf>
    <xf numFmtId="3" fontId="17" fillId="0" borderId="1" xfId="50" applyNumberFormat="1" applyFont="1" applyFill="1" applyBorder="1" applyAlignment="1">
      <alignment horizontal="center" vertical="center" wrapText="1"/>
    </xf>
    <xf numFmtId="3" fontId="18" fillId="0" borderId="1" xfId="50" applyNumberFormat="1" applyFont="1" applyFill="1" applyBorder="1" applyAlignment="1">
      <alignment horizontal="center" vertical="center" wrapText="1"/>
    </xf>
    <xf numFmtId="3" fontId="18" fillId="0" borderId="1" xfId="5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4" fontId="17" fillId="0" borderId="1" xfId="50" applyNumberFormat="1" applyFont="1" applyFill="1" applyBorder="1" applyAlignment="1">
      <alignment horizontal="center" vertical="center" wrapText="1"/>
    </xf>
    <xf numFmtId="167" fontId="20" fillId="0" borderId="1" xfId="50" applyNumberFormat="1" applyFont="1" applyFill="1" applyBorder="1" applyAlignment="1">
      <alignment horizontal="center" vertical="center" wrapText="1"/>
    </xf>
    <xf numFmtId="164" fontId="20" fillId="0" borderId="1" xfId="50" applyFont="1" applyFill="1" applyBorder="1" applyAlignment="1">
      <alignment horizontal="center" vertical="center" wrapText="1"/>
    </xf>
    <xf numFmtId="168" fontId="20" fillId="0" borderId="1" xfId="5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3" fontId="22" fillId="0" borderId="1" xfId="2" applyNumberFormat="1" applyFont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22" fillId="0" borderId="1" xfId="2" applyFont="1" applyBorder="1" applyAlignment="1">
      <alignment horizontal="left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" fontId="18" fillId="0" borderId="1" xfId="50" applyNumberFormat="1" applyFont="1" applyFill="1" applyBorder="1" applyAlignment="1">
      <alignment horizontal="center" vertical="center"/>
    </xf>
    <xf numFmtId="170" fontId="20" fillId="0" borderId="1" xfId="50" applyNumberFormat="1" applyFont="1" applyFill="1" applyBorder="1" applyAlignment="1">
      <alignment horizontal="center" vertical="center"/>
    </xf>
    <xf numFmtId="0" fontId="14" fillId="0" borderId="0" xfId="2" applyFont="1" applyAlignment="1">
      <alignment horizontal="right" vertical="center"/>
    </xf>
    <xf numFmtId="0" fontId="23" fillId="0" borderId="0" xfId="2" applyFont="1" applyAlignment="1">
      <alignment horizontal="left" vertical="center"/>
    </xf>
    <xf numFmtId="0" fontId="14" fillId="0" borderId="0" xfId="2" applyFont="1" applyBorder="1" applyAlignment="1">
      <alignment horizontal="center" vertical="center"/>
    </xf>
    <xf numFmtId="0" fontId="14" fillId="0" borderId="0" xfId="2" applyFont="1" applyAlignment="1">
      <alignment horizontal="left" vertical="center"/>
    </xf>
    <xf numFmtId="10" fontId="14" fillId="0" borderId="0" xfId="2" applyNumberFormat="1" applyFont="1" applyAlignment="1">
      <alignment horizontal="right" vertical="center"/>
    </xf>
    <xf numFmtId="166" fontId="14" fillId="0" borderId="0" xfId="2" applyNumberFormat="1" applyFont="1" applyBorder="1" applyAlignment="1">
      <alignment horizontal="center" vertical="center"/>
    </xf>
    <xf numFmtId="49" fontId="13" fillId="0" borderId="0" xfId="34" applyNumberFormat="1" applyFont="1" applyAlignment="1">
      <alignment horizontal="left" vertical="center" wrapText="1"/>
    </xf>
    <xf numFmtId="3" fontId="22" fillId="0" borderId="0" xfId="2" applyNumberFormat="1" applyFont="1" applyAlignment="1">
      <alignment horizontal="center" vertical="center" wrapText="1"/>
    </xf>
    <xf numFmtId="3" fontId="22" fillId="0" borderId="0" xfId="2" applyNumberFormat="1" applyFont="1" applyAlignment="1">
      <alignment horizontal="left" vertical="center" wrapText="1"/>
    </xf>
    <xf numFmtId="0" fontId="17" fillId="0" borderId="0" xfId="2" applyFont="1" applyFill="1" applyBorder="1" applyAlignment="1">
      <alignment horizontal="left"/>
    </xf>
    <xf numFmtId="3" fontId="14" fillId="0" borderId="0" xfId="2" applyNumberFormat="1" applyFont="1" applyAlignment="1">
      <alignment horizontal="left" vertical="center" wrapText="1"/>
    </xf>
    <xf numFmtId="3" fontId="22" fillId="0" borderId="0" xfId="2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6" fillId="0" borderId="0" xfId="0" applyFont="1" applyAlignment="1"/>
    <xf numFmtId="0" fontId="16" fillId="0" borderId="0" xfId="0" applyFont="1" applyAlignment="1">
      <alignment wrapText="1"/>
    </xf>
    <xf numFmtId="10" fontId="14" fillId="0" borderId="0" xfId="2" applyNumberFormat="1" applyFont="1" applyAlignment="1">
      <alignment horizontal="center" vertical="center"/>
    </xf>
    <xf numFmtId="0" fontId="17" fillId="0" borderId="0" xfId="0" applyFont="1" applyAlignment="1"/>
    <xf numFmtId="0" fontId="17" fillId="0" borderId="0" xfId="0" applyFont="1" applyAlignment="1">
      <alignment horizontal="right"/>
    </xf>
    <xf numFmtId="0" fontId="17" fillId="0" borderId="0" xfId="0" applyFont="1"/>
    <xf numFmtId="0" fontId="22" fillId="0" borderId="0" xfId="0" applyFont="1"/>
    <xf numFmtId="0" fontId="17" fillId="0" borderId="0" xfId="0" applyFont="1" applyAlignment="1">
      <alignment wrapText="1"/>
    </xf>
    <xf numFmtId="0" fontId="17" fillId="0" borderId="0" xfId="0" applyFont="1" applyFill="1"/>
    <xf numFmtId="0" fontId="17" fillId="0" borderId="0" xfId="0" applyFont="1" applyAlignment="1">
      <alignment horizontal="left"/>
    </xf>
    <xf numFmtId="0" fontId="25" fillId="0" borderId="0" xfId="2" applyFont="1"/>
    <xf numFmtId="3" fontId="14" fillId="0" borderId="0" xfId="2" applyNumberFormat="1" applyFont="1" applyAlignment="1">
      <alignment horizontal="center" vertical="center" wrapText="1"/>
    </xf>
    <xf numFmtId="3" fontId="15" fillId="0" borderId="0" xfId="2" applyNumberFormat="1" applyFont="1" applyAlignment="1">
      <alignment horizontal="center" vertical="center" wrapText="1"/>
    </xf>
    <xf numFmtId="169" fontId="14" fillId="0" borderId="0" xfId="2" applyNumberFormat="1" applyFont="1" applyAlignment="1">
      <alignment horizontal="center" vertical="center" wrapText="1"/>
    </xf>
    <xf numFmtId="4" fontId="15" fillId="0" borderId="0" xfId="2" applyNumberFormat="1" applyFont="1" applyAlignment="1">
      <alignment horizontal="center" vertical="center" wrapText="1"/>
    </xf>
    <xf numFmtId="3" fontId="22" fillId="0" borderId="1" xfId="5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vertical="center"/>
    </xf>
    <xf numFmtId="0" fontId="14" fillId="0" borderId="0" xfId="2" applyFont="1" applyAlignment="1">
      <alignment vertical="center" wrapText="1"/>
    </xf>
    <xf numFmtId="0" fontId="17" fillId="0" borderId="0" xfId="2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4" fillId="2" borderId="0" xfId="2" applyFont="1" applyFill="1" applyAlignment="1">
      <alignment horizontal="left" vertical="center" wrapText="1"/>
    </xf>
    <xf numFmtId="0" fontId="14" fillId="0" borderId="2" xfId="2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right" vertical="center"/>
    </xf>
    <xf numFmtId="0" fontId="24" fillId="0" borderId="3" xfId="2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2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14" fillId="0" borderId="0" xfId="2" applyFont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14" fillId="0" borderId="3" xfId="2" applyFont="1" applyBorder="1" applyAlignment="1">
      <alignment horizontal="center" vertical="center"/>
    </xf>
    <xf numFmtId="0" fontId="14" fillId="0" borderId="0" xfId="2" applyFont="1" applyAlignment="1">
      <alignment horizontal="left" vertical="center" wrapText="1"/>
    </xf>
    <xf numFmtId="0" fontId="14" fillId="0" borderId="0" xfId="2" applyFont="1" applyAlignment="1">
      <alignment horizontal="right" vertical="center" wrapText="1"/>
    </xf>
    <xf numFmtId="0" fontId="17" fillId="0" borderId="0" xfId="0" applyFont="1" applyAlignment="1">
      <alignment horizontal="right" wrapText="1"/>
    </xf>
    <xf numFmtId="0" fontId="14" fillId="0" borderId="0" xfId="2" applyFont="1" applyAlignment="1">
      <alignment horizontal="center" vertical="center"/>
    </xf>
    <xf numFmtId="0" fontId="17" fillId="0" borderId="0" xfId="2" applyFont="1" applyFill="1" applyBorder="1" applyAlignment="1">
      <alignment horizontal="left"/>
    </xf>
    <xf numFmtId="0" fontId="17" fillId="0" borderId="0" xfId="0" applyFont="1" applyAlignment="1">
      <alignment horizontal="left" vertical="center" wrapText="1"/>
    </xf>
    <xf numFmtId="10" fontId="14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18" fillId="0" borderId="0" xfId="34" applyNumberFormat="1" applyFont="1" applyAlignment="1">
      <alignment horizontal="left" vertical="center" wrapText="1"/>
    </xf>
    <xf numFmtId="3" fontId="22" fillId="0" borderId="0" xfId="2" applyNumberFormat="1" applyFont="1" applyAlignment="1">
      <alignment horizontal="left" vertical="center" wrapText="1"/>
    </xf>
    <xf numFmtId="3" fontId="22" fillId="0" borderId="0" xfId="2" applyNumberFormat="1" applyFont="1" applyBorder="1" applyAlignment="1">
      <alignment horizontal="left" vertical="center" wrapText="1"/>
    </xf>
    <xf numFmtId="0" fontId="18" fillId="0" borderId="1" xfId="0" applyFont="1" applyFill="1" applyBorder="1" applyAlignment="1">
      <alignment horizontal="right" vertical="center" wrapText="1"/>
    </xf>
  </cellXfs>
  <cellStyles count="60">
    <cellStyle name="_2003_08_Телеотключение" xfId="3"/>
    <cellStyle name="_2ZM01!" xfId="4"/>
    <cellStyle name="_3g802!" xfId="5"/>
    <cellStyle name="_AQ_0109" xfId="6"/>
    <cellStyle name="_SIBRON-#7163-v1-Протокол_дог_цены__смета_№1(проект)_специф_оборудования" xfId="7"/>
    <cellStyle name="_ГЭС спецификация" xfId="8"/>
    <cellStyle name="_ДЦ. уч. ТК-31 до ТК41 ТЭЦ-12 2010год" xfId="57"/>
    <cellStyle name="_Как пример промежуточная ведомость" xfId="9"/>
    <cellStyle name="_Книга1" xfId="10"/>
    <cellStyle name="_объектные сводная сметы ВЭС2" xfId="11"/>
    <cellStyle name="_пример заполнения для расчета коэф" xfId="12"/>
    <cellStyle name="_Расчет конкурсной цены по ОРУ 110кВ Замена масляных выключателей на элегазовые10,11,13  утв-ый вариант" xfId="13"/>
    <cellStyle name="_смета ИТ2" xfId="14"/>
    <cellStyle name="_Телеотключение" xfId="15"/>
    <cellStyle name="Normal_# Project Landata Price List Q1 2005 New" xfId="16"/>
    <cellStyle name="normбlnн_MDRC's" xfId="17"/>
    <cellStyle name="Акт" xfId="18"/>
    <cellStyle name="АктМТСН" xfId="19"/>
    <cellStyle name="ВедРесурсов" xfId="20"/>
    <cellStyle name="ВедРесурсовАкт" xfId="21"/>
    <cellStyle name="Индексы" xfId="22"/>
    <cellStyle name="Итоги" xfId="23"/>
    <cellStyle name="ИтогоАктБазЦ" xfId="24"/>
    <cellStyle name="ИтогоАктБИМ" xfId="25"/>
    <cellStyle name="ИтогоАктРесМет" xfId="26"/>
    <cellStyle name="ИтогоБазЦ" xfId="27"/>
    <cellStyle name="ИтогоБИМ" xfId="28"/>
    <cellStyle name="ИтогоРесМет" xfId="29"/>
    <cellStyle name="ЛокСмета" xfId="30"/>
    <cellStyle name="ЛокСмМТСН" xfId="31"/>
    <cellStyle name="М29" xfId="32"/>
    <cellStyle name="ОбСмета" xfId="33"/>
    <cellStyle name="Обычный" xfId="0" builtinId="0"/>
    <cellStyle name="Обычный 12" xfId="55"/>
    <cellStyle name="Обычный 2" xfId="34"/>
    <cellStyle name="Обычный 2 15" xfId="59"/>
    <cellStyle name="Обычный 2 2" xfId="2"/>
    <cellStyle name="Обычный 2 2 2" xfId="35"/>
    <cellStyle name="Обычный 3" xfId="36"/>
    <cellStyle name="Обычный 3 2" xfId="54"/>
    <cellStyle name="Обычный 4" xfId="37"/>
    <cellStyle name="Обычный 4 2" xfId="38"/>
    <cellStyle name="Обычный 4 2 2" xfId="39"/>
    <cellStyle name="Обычный 4 2 2 2" xfId="40"/>
    <cellStyle name="Обычный 4 2 3" xfId="41"/>
    <cellStyle name="Обычный 5" xfId="42"/>
    <cellStyle name="Обычный 6" xfId="1"/>
    <cellStyle name="Обычный 6 2" xfId="53"/>
    <cellStyle name="Обычный 7" xfId="56"/>
    <cellStyle name="Параметр" xfId="43"/>
    <cellStyle name="ПеременныеСметы" xfId="44"/>
    <cellStyle name="Процентный 2" xfId="58"/>
    <cellStyle name="РесСмета" xfId="45"/>
    <cellStyle name="СводкаСтоимРаб" xfId="46"/>
    <cellStyle name="СводРасч" xfId="47"/>
    <cellStyle name="Стиль 1" xfId="48"/>
    <cellStyle name="Титул" xfId="49"/>
    <cellStyle name="Финансовый 2" xfId="50"/>
    <cellStyle name="Хвост" xfId="51"/>
    <cellStyle name="Экспертиза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74"/>
  <sheetViews>
    <sheetView tabSelected="1" view="pageBreakPreview" topLeftCell="A16" zoomScale="51" zoomScaleNormal="75" zoomScaleSheetLayoutView="51" workbookViewId="0">
      <selection activeCell="E9" sqref="E1:E1048576"/>
    </sheetView>
  </sheetViews>
  <sheetFormatPr defaultColWidth="9.140625" defaultRowHeight="15.75" x14ac:dyDescent="0.25"/>
  <cols>
    <col min="1" max="1" width="6" style="2" customWidth="1"/>
    <col min="2" max="2" width="53.85546875" style="2" customWidth="1"/>
    <col min="3" max="4" width="20.140625" style="2" customWidth="1"/>
    <col min="5" max="5" width="16.5703125" style="2" customWidth="1"/>
    <col min="6" max="6" width="11.7109375" style="2" customWidth="1"/>
    <col min="7" max="7" width="11.7109375" style="5" customWidth="1"/>
    <col min="8" max="8" width="11.7109375" style="2" customWidth="1"/>
    <col min="9" max="9" width="14.5703125" style="2" customWidth="1"/>
    <col min="10" max="10" width="13.7109375" style="2" customWidth="1"/>
    <col min="11" max="14" width="11.7109375" style="2" customWidth="1"/>
    <col min="15" max="15" width="15.42578125" style="2" customWidth="1"/>
    <col min="16" max="16" width="18.42578125" style="2" customWidth="1"/>
    <col min="17" max="17" width="14.28515625" style="2" bestFit="1" customWidth="1"/>
    <col min="18" max="16384" width="9.140625" style="2"/>
  </cols>
  <sheetData>
    <row r="1" spans="1:18" ht="18.75" x14ac:dyDescent="0.3">
      <c r="A1" s="38"/>
      <c r="B1" s="38"/>
      <c r="C1" s="38"/>
      <c r="D1" s="38"/>
      <c r="E1" s="38"/>
      <c r="F1" s="38"/>
      <c r="G1" s="38"/>
      <c r="H1" s="38"/>
      <c r="I1" s="38"/>
      <c r="J1" s="8"/>
      <c r="K1" s="9"/>
      <c r="L1" s="91" t="s">
        <v>55</v>
      </c>
      <c r="M1" s="91"/>
      <c r="N1" s="91"/>
      <c r="O1" s="54"/>
      <c r="P1" s="54"/>
      <c r="Q1" s="51"/>
      <c r="R1" s="51"/>
    </row>
    <row r="2" spans="1:18" ht="30.75" customHeight="1" x14ac:dyDescent="0.3">
      <c r="A2" s="84"/>
      <c r="B2" s="84"/>
      <c r="C2" s="57"/>
      <c r="D2" s="57"/>
      <c r="E2" s="57"/>
      <c r="F2" s="57"/>
      <c r="G2" s="57"/>
      <c r="H2" s="57"/>
      <c r="I2" s="57"/>
      <c r="J2" s="90" t="s">
        <v>58</v>
      </c>
      <c r="K2" s="90"/>
      <c r="L2" s="90"/>
      <c r="M2" s="90"/>
      <c r="N2" s="90"/>
      <c r="O2" s="58"/>
      <c r="P2" s="58"/>
      <c r="Q2" s="52"/>
      <c r="R2" s="52"/>
    </row>
    <row r="3" spans="1:18" ht="30.75" customHeight="1" x14ac:dyDescent="0.3">
      <c r="A3" s="84"/>
      <c r="B3" s="84"/>
      <c r="C3" s="56"/>
      <c r="D3" s="56"/>
      <c r="E3" s="56"/>
      <c r="F3" s="56"/>
      <c r="G3" s="56"/>
      <c r="H3" s="56"/>
      <c r="I3" s="56"/>
      <c r="J3" s="90"/>
      <c r="K3" s="90"/>
      <c r="L3" s="90"/>
      <c r="M3" s="90"/>
      <c r="N3" s="90"/>
      <c r="O3" s="57"/>
      <c r="P3" s="57"/>
      <c r="Q3" s="50"/>
    </row>
    <row r="4" spans="1:18" s="1" customFormat="1" ht="18.75" x14ac:dyDescent="0.3">
      <c r="A4" s="56"/>
      <c r="B4" s="59"/>
      <c r="C4" s="56"/>
      <c r="D4" s="56"/>
      <c r="E4" s="56"/>
      <c r="F4" s="56"/>
      <c r="G4" s="56"/>
      <c r="H4" s="56"/>
      <c r="I4" s="57"/>
      <c r="J4" s="57"/>
      <c r="K4" s="57"/>
      <c r="L4" s="57"/>
      <c r="M4" s="57"/>
      <c r="N4" s="55" t="s">
        <v>59</v>
      </c>
      <c r="O4" s="57"/>
      <c r="P4" s="57"/>
      <c r="Q4" s="50"/>
    </row>
    <row r="5" spans="1:18" s="1" customFormat="1" ht="18.75" x14ac:dyDescent="0.3">
      <c r="A5" s="60"/>
      <c r="B5" s="59"/>
      <c r="C5" s="56"/>
      <c r="D5" s="56"/>
      <c r="E5" s="56"/>
      <c r="F5" s="56"/>
      <c r="G5" s="56"/>
      <c r="H5" s="56"/>
      <c r="I5" s="57"/>
      <c r="J5" s="57"/>
      <c r="K5" s="57"/>
      <c r="L5" s="57"/>
      <c r="M5" s="57"/>
      <c r="N5" s="55" t="s">
        <v>60</v>
      </c>
      <c r="O5" s="57"/>
      <c r="P5" s="57"/>
      <c r="Q5" s="50"/>
    </row>
    <row r="6" spans="1:18" s="1" customFormat="1" ht="18.75" x14ac:dyDescent="0.3">
      <c r="A6" s="60"/>
      <c r="B6" s="59"/>
      <c r="C6" s="56"/>
      <c r="D6" s="56"/>
      <c r="E6" s="56"/>
      <c r="F6" s="56"/>
      <c r="G6" s="56"/>
      <c r="H6" s="56"/>
      <c r="I6" s="57"/>
      <c r="J6" s="57"/>
      <c r="K6" s="57"/>
      <c r="L6" s="57"/>
      <c r="M6" s="57"/>
      <c r="N6" s="55"/>
      <c r="O6" s="57"/>
      <c r="P6" s="57"/>
      <c r="Q6" s="50"/>
    </row>
    <row r="7" spans="1:18" ht="18.75" x14ac:dyDescent="0.25">
      <c r="A7" s="86" t="s">
        <v>54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"/>
      <c r="O7" s="8"/>
      <c r="P7" s="8"/>
    </row>
    <row r="8" spans="1:18" ht="100.5" customHeight="1" x14ac:dyDescent="0.25">
      <c r="B8" s="71"/>
      <c r="C8" s="85" t="s">
        <v>53</v>
      </c>
      <c r="D8" s="85"/>
      <c r="E8" s="85"/>
      <c r="F8" s="85"/>
      <c r="G8" s="85"/>
      <c r="H8" s="85"/>
      <c r="I8" s="85"/>
      <c r="J8" s="85"/>
      <c r="K8" s="85"/>
      <c r="L8" s="85"/>
      <c r="M8" s="71"/>
      <c r="N8" s="8"/>
      <c r="O8" s="8"/>
      <c r="P8" s="8"/>
    </row>
    <row r="9" spans="1:18" ht="18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8"/>
      <c r="O9" s="8"/>
      <c r="P9" s="8"/>
    </row>
    <row r="10" spans="1:18" ht="18" x14ac:dyDescent="0.25">
      <c r="A10" s="75" t="s">
        <v>56</v>
      </c>
      <c r="B10" s="75"/>
      <c r="C10" s="75"/>
      <c r="D10" s="75"/>
      <c r="E10" s="75"/>
      <c r="F10" s="75"/>
      <c r="G10" s="75"/>
      <c r="H10" s="75"/>
      <c r="I10" s="8"/>
      <c r="J10" s="8"/>
      <c r="K10" s="8"/>
      <c r="L10" s="8"/>
      <c r="M10" s="8"/>
      <c r="N10" s="8"/>
      <c r="O10" s="8"/>
      <c r="P10" s="8"/>
    </row>
    <row r="11" spans="1:18" ht="18" x14ac:dyDescent="0.25">
      <c r="A11" s="39" t="s">
        <v>0</v>
      </c>
      <c r="B11" s="40"/>
      <c r="C11" s="40"/>
      <c r="D11" s="40"/>
      <c r="E11" s="40"/>
      <c r="F11" s="8"/>
      <c r="G11" s="9"/>
      <c r="H11" s="8"/>
      <c r="I11" s="39" t="s">
        <v>1</v>
      </c>
      <c r="J11" s="8"/>
      <c r="K11" s="8"/>
      <c r="L11" s="8"/>
      <c r="M11" s="8"/>
      <c r="N11" s="8"/>
      <c r="O11" s="8"/>
      <c r="P11" s="8"/>
    </row>
    <row r="12" spans="1:18" ht="31.5" customHeight="1" x14ac:dyDescent="0.25">
      <c r="A12" s="81" t="s">
        <v>2</v>
      </c>
      <c r="B12" s="81"/>
      <c r="C12" s="87" t="s">
        <v>61</v>
      </c>
      <c r="D12" s="87"/>
      <c r="E12" s="87"/>
      <c r="F12" s="8"/>
      <c r="G12" s="9"/>
      <c r="H12" s="8"/>
      <c r="I12" s="41"/>
      <c r="J12" s="8"/>
      <c r="K12" s="8"/>
      <c r="L12" s="8"/>
      <c r="M12" s="42"/>
      <c r="N12" s="8"/>
      <c r="O12" s="8"/>
      <c r="P12" s="8"/>
    </row>
    <row r="13" spans="1:18" ht="18" x14ac:dyDescent="0.25">
      <c r="A13" s="81" t="s">
        <v>3</v>
      </c>
      <c r="B13" s="81"/>
      <c r="C13" s="76" t="s">
        <v>62</v>
      </c>
      <c r="D13" s="76"/>
      <c r="E13" s="76"/>
      <c r="F13" s="8"/>
      <c r="G13" s="9"/>
      <c r="H13" s="8"/>
      <c r="I13" s="88"/>
      <c r="J13" s="88"/>
      <c r="K13" s="88"/>
      <c r="L13" s="89"/>
      <c r="M13" s="89"/>
      <c r="N13" s="8"/>
      <c r="O13" s="8"/>
      <c r="P13" s="8"/>
    </row>
    <row r="14" spans="1:18" ht="18" x14ac:dyDescent="0.25">
      <c r="A14" s="81" t="s">
        <v>4</v>
      </c>
      <c r="B14" s="81"/>
      <c r="C14" s="76">
        <v>8.3699999999999992</v>
      </c>
      <c r="D14" s="76"/>
      <c r="E14" s="76"/>
      <c r="F14" s="8"/>
      <c r="G14" s="9"/>
      <c r="H14" s="8"/>
      <c r="I14" s="41" t="s">
        <v>5</v>
      </c>
      <c r="J14" s="8"/>
      <c r="K14" s="8"/>
      <c r="L14" s="8"/>
      <c r="M14" s="42"/>
      <c r="N14" s="53"/>
      <c r="O14" s="8"/>
      <c r="P14" s="8"/>
    </row>
    <row r="15" spans="1:18" ht="18" x14ac:dyDescent="0.25">
      <c r="A15" s="81" t="s">
        <v>6</v>
      </c>
      <c r="B15" s="81"/>
      <c r="C15" s="76">
        <v>6.16</v>
      </c>
      <c r="D15" s="76"/>
      <c r="E15" s="76"/>
      <c r="F15" s="43"/>
      <c r="G15" s="43"/>
      <c r="H15" s="43"/>
      <c r="I15" s="8"/>
      <c r="J15" s="8"/>
      <c r="K15" s="8"/>
      <c r="L15" s="8"/>
      <c r="M15" s="8"/>
      <c r="N15" s="8"/>
      <c r="O15" s="8"/>
      <c r="P15" s="8"/>
    </row>
    <row r="16" spans="1:18" ht="39" customHeight="1" x14ac:dyDescent="0.25">
      <c r="A16" s="80" t="s">
        <v>57</v>
      </c>
      <c r="B16" s="80"/>
      <c r="C16" s="94">
        <v>1.4500000000000001E-2</v>
      </c>
      <c r="D16" s="94"/>
      <c r="E16" s="95"/>
      <c r="F16" s="43"/>
      <c r="G16" s="43"/>
      <c r="H16" s="43"/>
      <c r="I16" s="8"/>
      <c r="J16" s="8"/>
      <c r="K16" s="8"/>
      <c r="L16" s="8"/>
      <c r="M16" s="8"/>
      <c r="N16" s="8"/>
      <c r="O16" s="8"/>
      <c r="P16" s="8"/>
    </row>
    <row r="17" spans="1:17" ht="31.5" customHeight="1" x14ac:dyDescent="0.25">
      <c r="A17" s="79" t="s">
        <v>63</v>
      </c>
      <c r="B17" s="79"/>
      <c r="C17" s="79"/>
      <c r="D17" s="79"/>
      <c r="E17" s="79"/>
      <c r="F17" s="79"/>
      <c r="G17" s="79"/>
      <c r="H17" s="79"/>
      <c r="I17" s="8"/>
      <c r="J17" s="8"/>
      <c r="K17" s="8"/>
      <c r="L17" s="8"/>
      <c r="M17" s="8"/>
      <c r="N17" s="8"/>
      <c r="O17" s="8"/>
      <c r="P17" s="8"/>
    </row>
    <row r="18" spans="1:17" ht="18.75" x14ac:dyDescent="0.25">
      <c r="A18" s="82" t="s">
        <v>20</v>
      </c>
      <c r="B18" s="82" t="s">
        <v>7</v>
      </c>
      <c r="C18" s="82" t="s">
        <v>8</v>
      </c>
      <c r="D18" s="82" t="s">
        <v>51</v>
      </c>
      <c r="E18" s="82" t="s">
        <v>9</v>
      </c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</row>
    <row r="19" spans="1:17" ht="18.75" x14ac:dyDescent="0.25">
      <c r="A19" s="82"/>
      <c r="B19" s="82"/>
      <c r="C19" s="82"/>
      <c r="D19" s="82"/>
      <c r="E19" s="96" t="s">
        <v>10</v>
      </c>
      <c r="F19" s="82" t="s">
        <v>11</v>
      </c>
      <c r="G19" s="82"/>
      <c r="H19" s="82"/>
      <c r="I19" s="82"/>
      <c r="J19" s="82"/>
      <c r="K19" s="82"/>
      <c r="L19" s="82"/>
      <c r="M19" s="82"/>
      <c r="N19" s="82"/>
      <c r="O19" s="82"/>
      <c r="P19" s="82"/>
    </row>
    <row r="20" spans="1:17" ht="56.25" x14ac:dyDescent="0.25">
      <c r="A20" s="82"/>
      <c r="B20" s="82"/>
      <c r="C20" s="82"/>
      <c r="D20" s="82"/>
      <c r="E20" s="96"/>
      <c r="F20" s="35" t="s">
        <v>21</v>
      </c>
      <c r="G20" s="35" t="s">
        <v>22</v>
      </c>
      <c r="H20" s="35" t="s">
        <v>23</v>
      </c>
      <c r="I20" s="35" t="s">
        <v>12</v>
      </c>
      <c r="J20" s="35" t="s">
        <v>13</v>
      </c>
      <c r="K20" s="35" t="s">
        <v>24</v>
      </c>
      <c r="L20" s="35" t="s">
        <v>25</v>
      </c>
      <c r="M20" s="35" t="s">
        <v>26</v>
      </c>
      <c r="N20" s="35" t="s">
        <v>27</v>
      </c>
      <c r="O20" s="35" t="s">
        <v>40</v>
      </c>
      <c r="P20" s="35" t="s">
        <v>14</v>
      </c>
    </row>
    <row r="21" spans="1:17" ht="18.75" x14ac:dyDescent="0.25">
      <c r="A21" s="35">
        <v>1</v>
      </c>
      <c r="B21" s="35">
        <v>2</v>
      </c>
      <c r="C21" s="35">
        <v>3</v>
      </c>
      <c r="D21" s="35"/>
      <c r="E21" s="35">
        <v>8</v>
      </c>
      <c r="F21" s="35">
        <v>10</v>
      </c>
      <c r="G21" s="35">
        <v>11</v>
      </c>
      <c r="H21" s="35"/>
      <c r="I21" s="35">
        <v>9</v>
      </c>
      <c r="J21" s="35">
        <v>10</v>
      </c>
      <c r="K21" s="35">
        <v>14</v>
      </c>
      <c r="L21" s="35">
        <v>15</v>
      </c>
      <c r="M21" s="35">
        <v>16</v>
      </c>
      <c r="N21" s="35">
        <v>17</v>
      </c>
      <c r="O21" s="35">
        <v>16</v>
      </c>
      <c r="P21" s="35">
        <v>11</v>
      </c>
    </row>
    <row r="22" spans="1:17" s="6" customFormat="1" ht="19.5" x14ac:dyDescent="0.25">
      <c r="A22" s="83" t="s">
        <v>68</v>
      </c>
      <c r="B22" s="83"/>
      <c r="C22" s="83"/>
      <c r="D22" s="32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7" s="6" customFormat="1" ht="100.5" customHeight="1" x14ac:dyDescent="0.25">
      <c r="A23" s="29">
        <v>1</v>
      </c>
      <c r="B23" s="26" t="s">
        <v>65</v>
      </c>
      <c r="C23" s="28" t="s">
        <v>43</v>
      </c>
      <c r="D23" s="66">
        <f>(I23/8.37)+(F23/12.92)</f>
        <v>9949.6094891455923</v>
      </c>
      <c r="E23" s="13">
        <f>F23+G23+I23+K23+L23+O23+P23+J23</f>
        <v>102440</v>
      </c>
      <c r="F23" s="14">
        <v>54411</v>
      </c>
      <c r="G23" s="14"/>
      <c r="H23" s="14"/>
      <c r="I23" s="14">
        <v>48029</v>
      </c>
      <c r="J23" s="14"/>
      <c r="K23" s="14"/>
      <c r="L23" s="14"/>
      <c r="M23" s="14">
        <v>92.51</v>
      </c>
      <c r="N23" s="14"/>
      <c r="O23" s="14"/>
      <c r="P23" s="14"/>
      <c r="Q23" s="6" t="e">
        <f>E23/E36</f>
        <v>#DIV/0!</v>
      </c>
    </row>
    <row r="24" spans="1:17" s="6" customFormat="1" ht="100.5" customHeight="1" x14ac:dyDescent="0.25">
      <c r="A24" s="29">
        <v>2</v>
      </c>
      <c r="B24" s="26" t="s">
        <v>65</v>
      </c>
      <c r="C24" s="28" t="s">
        <v>66</v>
      </c>
      <c r="D24" s="66">
        <v>814</v>
      </c>
      <c r="E24" s="13">
        <f>F24+G24+I24+K24+L24+O24+P24+J24</f>
        <v>37122</v>
      </c>
      <c r="F24" s="14">
        <v>15340</v>
      </c>
      <c r="G24" s="14"/>
      <c r="H24" s="14"/>
      <c r="I24" s="14">
        <v>306</v>
      </c>
      <c r="J24" s="14"/>
      <c r="K24" s="14">
        <v>12272</v>
      </c>
      <c r="L24" s="14">
        <v>9204</v>
      </c>
      <c r="M24" s="14">
        <v>39.619999999999997</v>
      </c>
      <c r="N24" s="14"/>
      <c r="O24" s="14"/>
      <c r="P24" s="14"/>
    </row>
    <row r="25" spans="1:17" s="6" customFormat="1" ht="87" customHeight="1" x14ac:dyDescent="0.25">
      <c r="A25" s="29">
        <v>3</v>
      </c>
      <c r="B25" s="67" t="s">
        <v>64</v>
      </c>
      <c r="C25" s="68" t="s">
        <v>49</v>
      </c>
      <c r="D25" s="66">
        <f t="shared" ref="D25" si="0">(I25/8.37)+(F25/12.92)</f>
        <v>9949.6094891455923</v>
      </c>
      <c r="E25" s="13">
        <f>F25+G25+I25+K25+L25+O25+P25+J25</f>
        <v>102440</v>
      </c>
      <c r="F25" s="14">
        <v>54411</v>
      </c>
      <c r="G25" s="14"/>
      <c r="H25" s="14"/>
      <c r="I25" s="14">
        <v>48029</v>
      </c>
      <c r="J25" s="14"/>
      <c r="K25" s="14"/>
      <c r="L25" s="14"/>
      <c r="M25" s="14">
        <v>92.51</v>
      </c>
      <c r="N25" s="14"/>
      <c r="O25" s="14"/>
      <c r="P25" s="14"/>
      <c r="Q25" s="6" t="e">
        <f>E25/E36</f>
        <v>#DIV/0!</v>
      </c>
    </row>
    <row r="26" spans="1:17" s="6" customFormat="1" ht="87" customHeight="1" x14ac:dyDescent="0.25">
      <c r="A26" s="29">
        <v>4</v>
      </c>
      <c r="B26" s="67" t="s">
        <v>64</v>
      </c>
      <c r="C26" s="68" t="s">
        <v>67</v>
      </c>
      <c r="D26" s="66">
        <v>814</v>
      </c>
      <c r="E26" s="13">
        <f>F26+G26+I26+K26+L26+O26+P26+J26</f>
        <v>37122</v>
      </c>
      <c r="F26" s="14">
        <v>15340</v>
      </c>
      <c r="G26" s="14"/>
      <c r="H26" s="14"/>
      <c r="I26" s="14">
        <v>306</v>
      </c>
      <c r="J26" s="14"/>
      <c r="K26" s="14">
        <v>12272</v>
      </c>
      <c r="L26" s="14">
        <v>9204</v>
      </c>
      <c r="M26" s="14">
        <v>39.619999999999997</v>
      </c>
      <c r="N26" s="14"/>
      <c r="O26" s="14"/>
      <c r="P26" s="14"/>
    </row>
    <row r="27" spans="1:17" s="7" customFormat="1" ht="18.75" x14ac:dyDescent="0.25">
      <c r="A27" s="78" t="s">
        <v>28</v>
      </c>
      <c r="B27" s="78"/>
      <c r="C27" s="78"/>
      <c r="D27" s="15">
        <f>SUM(D23:D26)</f>
        <v>21527.218978291185</v>
      </c>
      <c r="E27" s="15">
        <f>SUM(E23:E26)</f>
        <v>279124</v>
      </c>
      <c r="F27" s="15">
        <f t="shared" ref="F27:M27" si="1">SUM(F23:F26)</f>
        <v>139502</v>
      </c>
      <c r="G27" s="15">
        <f t="shared" si="1"/>
        <v>0</v>
      </c>
      <c r="H27" s="15">
        <f t="shared" si="1"/>
        <v>0</v>
      </c>
      <c r="I27" s="15">
        <f t="shared" si="1"/>
        <v>96670</v>
      </c>
      <c r="J27" s="15">
        <f t="shared" si="1"/>
        <v>0</v>
      </c>
      <c r="K27" s="15">
        <f t="shared" si="1"/>
        <v>24544</v>
      </c>
      <c r="L27" s="15">
        <f t="shared" si="1"/>
        <v>18408</v>
      </c>
      <c r="M27" s="15">
        <f t="shared" si="1"/>
        <v>264.26</v>
      </c>
      <c r="N27" s="15">
        <f t="shared" ref="N27:P27" si="2">SUM(N23:N25)</f>
        <v>0</v>
      </c>
      <c r="O27" s="15">
        <f t="shared" si="2"/>
        <v>0</v>
      </c>
      <c r="P27" s="15">
        <f t="shared" si="2"/>
        <v>0</v>
      </c>
    </row>
    <row r="28" spans="1:17" s="7" customFormat="1" ht="18.75" hidden="1" x14ac:dyDescent="0.25">
      <c r="A28" s="74" t="s">
        <v>30</v>
      </c>
      <c r="B28" s="74"/>
      <c r="C28" s="33"/>
      <c r="D28" s="33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29" spans="1:17" ht="18.75" hidden="1" x14ac:dyDescent="0.25">
      <c r="A29" s="69" t="s">
        <v>29</v>
      </c>
      <c r="B29" s="69"/>
      <c r="C29" s="33"/>
      <c r="D29" s="33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7" ht="18.75" hidden="1" x14ac:dyDescent="0.25">
      <c r="A30" s="70">
        <v>3</v>
      </c>
      <c r="B30" s="70" t="s">
        <v>41</v>
      </c>
      <c r="C30" s="70"/>
      <c r="D30" s="70"/>
      <c r="E30" s="14">
        <f>O27</f>
        <v>0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7" ht="18.75" hidden="1" x14ac:dyDescent="0.25">
      <c r="A31" s="70">
        <v>4</v>
      </c>
      <c r="B31" s="70" t="s">
        <v>48</v>
      </c>
      <c r="C31" s="70"/>
      <c r="D31" s="14">
        <f>E31/12.27</f>
        <v>0</v>
      </c>
      <c r="E31" s="14">
        <f>P27</f>
        <v>0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7" ht="19.5" hidden="1" x14ac:dyDescent="0.25">
      <c r="A32" s="83" t="s">
        <v>30</v>
      </c>
      <c r="B32" s="83"/>
      <c r="C32" s="83"/>
      <c r="D32" s="32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ht="37.5" hidden="1" x14ac:dyDescent="0.25">
      <c r="A33" s="29">
        <v>5</v>
      </c>
      <c r="B33" s="27" t="s">
        <v>44</v>
      </c>
      <c r="C33" s="25" t="s">
        <v>45</v>
      </c>
      <c r="D33" s="25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ht="18.75" hidden="1" x14ac:dyDescent="0.25">
      <c r="A34" s="78" t="s">
        <v>31</v>
      </c>
      <c r="B34" s="78"/>
      <c r="C34" s="78"/>
      <c r="D34" s="33"/>
      <c r="E34" s="15">
        <f>E31</f>
        <v>0</v>
      </c>
      <c r="F34" s="15">
        <f t="shared" ref="F34:P34" si="3">F31</f>
        <v>0</v>
      </c>
      <c r="G34" s="15">
        <f t="shared" si="3"/>
        <v>0</v>
      </c>
      <c r="H34" s="15">
        <f t="shared" si="3"/>
        <v>0</v>
      </c>
      <c r="I34" s="15">
        <f t="shared" si="3"/>
        <v>0</v>
      </c>
      <c r="J34" s="15">
        <f t="shared" si="3"/>
        <v>0</v>
      </c>
      <c r="K34" s="15">
        <f t="shared" si="3"/>
        <v>0</v>
      </c>
      <c r="L34" s="15">
        <f t="shared" si="3"/>
        <v>0</v>
      </c>
      <c r="M34" s="15">
        <f t="shared" si="3"/>
        <v>0</v>
      </c>
      <c r="N34" s="15">
        <f t="shared" si="3"/>
        <v>0</v>
      </c>
      <c r="O34" s="15">
        <f t="shared" si="3"/>
        <v>0</v>
      </c>
      <c r="P34" s="15">
        <f t="shared" si="3"/>
        <v>0</v>
      </c>
    </row>
    <row r="35" spans="1:16" ht="18.75" x14ac:dyDescent="0.25">
      <c r="A35" s="101" t="s">
        <v>32</v>
      </c>
      <c r="B35" s="101"/>
      <c r="C35" s="101"/>
      <c r="D35" s="16">
        <f>D27</f>
        <v>21527.218978291185</v>
      </c>
      <c r="E35" s="16">
        <f>E27+E34</f>
        <v>279124</v>
      </c>
      <c r="F35" s="16">
        <f t="shared" ref="F35:P35" si="4">F27+F34</f>
        <v>139502</v>
      </c>
      <c r="G35" s="16">
        <f t="shared" si="4"/>
        <v>0</v>
      </c>
      <c r="H35" s="16">
        <f t="shared" si="4"/>
        <v>0</v>
      </c>
      <c r="I35" s="16">
        <f t="shared" si="4"/>
        <v>96670</v>
      </c>
      <c r="J35" s="16">
        <f t="shared" si="4"/>
        <v>0</v>
      </c>
      <c r="K35" s="16">
        <f t="shared" si="4"/>
        <v>24544</v>
      </c>
      <c r="L35" s="16">
        <f t="shared" si="4"/>
        <v>18408</v>
      </c>
      <c r="M35" s="16">
        <f t="shared" si="4"/>
        <v>264.26</v>
      </c>
      <c r="N35" s="16">
        <f t="shared" si="4"/>
        <v>0</v>
      </c>
      <c r="O35" s="16">
        <f t="shared" si="4"/>
        <v>0</v>
      </c>
      <c r="P35" s="16">
        <f t="shared" si="4"/>
        <v>0</v>
      </c>
    </row>
    <row r="36" spans="1:16" ht="18.75" x14ac:dyDescent="0.25">
      <c r="A36" s="77" t="s">
        <v>33</v>
      </c>
      <c r="B36" s="77"/>
      <c r="C36" s="77"/>
      <c r="D36" s="34"/>
      <c r="E36" s="37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ht="18.75" x14ac:dyDescent="0.25">
      <c r="A37" s="96" t="s">
        <v>34</v>
      </c>
      <c r="B37" s="96"/>
      <c r="C37" s="96"/>
      <c r="D37" s="16">
        <f>D35</f>
        <v>21527.218978291185</v>
      </c>
      <c r="E37" s="36">
        <f>E35</f>
        <v>279124</v>
      </c>
      <c r="F37" s="36">
        <f t="shared" ref="F37:H37" si="5">F35*F36</f>
        <v>0</v>
      </c>
      <c r="G37" s="36">
        <f t="shared" si="5"/>
        <v>0</v>
      </c>
      <c r="H37" s="36">
        <f t="shared" si="5"/>
        <v>0</v>
      </c>
      <c r="I37" s="16">
        <f>I35*E36</f>
        <v>0</v>
      </c>
      <c r="J37" s="16"/>
      <c r="K37" s="16"/>
      <c r="L37" s="16"/>
      <c r="M37" s="16"/>
      <c r="N37" s="16"/>
      <c r="O37" s="16"/>
      <c r="P37" s="16"/>
    </row>
    <row r="38" spans="1:16" ht="18.75" x14ac:dyDescent="0.25">
      <c r="A38" s="12"/>
      <c r="B38" s="12" t="s">
        <v>35</v>
      </c>
      <c r="C38" s="17"/>
      <c r="D38" s="17"/>
      <c r="E38" s="18">
        <f>E37*20%</f>
        <v>55824.800000000003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18.75" x14ac:dyDescent="0.25">
      <c r="A39" s="12"/>
      <c r="B39" s="12" t="s">
        <v>15</v>
      </c>
      <c r="C39" s="17"/>
      <c r="D39" s="17"/>
      <c r="E39" s="18">
        <f>E37+E38</f>
        <v>334948.8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1:16" ht="19.5" x14ac:dyDescent="0.25">
      <c r="A40" s="97" t="s">
        <v>16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</row>
    <row r="41" spans="1:16" ht="18.75" hidden="1" x14ac:dyDescent="0.25">
      <c r="A41" s="34" t="s">
        <v>17</v>
      </c>
      <c r="B41" s="73" t="s">
        <v>18</v>
      </c>
      <c r="C41" s="73"/>
      <c r="D41" s="31"/>
      <c r="E41" s="19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</row>
    <row r="42" spans="1:16" ht="18.75" hidden="1" x14ac:dyDescent="0.25">
      <c r="A42" s="34" t="s">
        <v>50</v>
      </c>
      <c r="B42" s="73" t="s">
        <v>47</v>
      </c>
      <c r="C42" s="73"/>
      <c r="D42" s="31"/>
      <c r="E42" s="21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</row>
    <row r="43" spans="1:16" ht="18.75" x14ac:dyDescent="0.25">
      <c r="A43" s="12"/>
      <c r="B43" s="22" t="s">
        <v>19</v>
      </c>
      <c r="C43" s="23"/>
      <c r="D43" s="23">
        <f>D35+D42+D41</f>
        <v>21527.218978291185</v>
      </c>
      <c r="E43" s="24">
        <f>E37+E42+E41</f>
        <v>279124</v>
      </c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</row>
    <row r="44" spans="1:16" ht="18.75" x14ac:dyDescent="0.25">
      <c r="A44" s="98" t="s">
        <v>36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</row>
    <row r="45" spans="1:16" ht="18.75" x14ac:dyDescent="0.25">
      <c r="A45" s="11"/>
      <c r="B45" s="93" t="s">
        <v>37</v>
      </c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</row>
    <row r="46" spans="1:16" ht="18.75" x14ac:dyDescent="0.25">
      <c r="A46" s="11"/>
      <c r="B46" s="93" t="s">
        <v>38</v>
      </c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30"/>
    </row>
    <row r="47" spans="1:16" ht="18" x14ac:dyDescent="0.2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8"/>
      <c r="O47" s="8"/>
      <c r="P47" s="8"/>
    </row>
    <row r="48" spans="1:16" ht="48.75" customHeight="1" x14ac:dyDescent="0.25">
      <c r="A48" s="8"/>
      <c r="B48" s="8"/>
      <c r="C48" s="72" t="s">
        <v>52</v>
      </c>
      <c r="D48" s="72"/>
      <c r="E48" s="72"/>
      <c r="F48" s="72"/>
      <c r="G48" s="8"/>
      <c r="H48" s="8"/>
      <c r="I48" s="8"/>
      <c r="J48" s="99" t="s">
        <v>46</v>
      </c>
      <c r="K48" s="99"/>
      <c r="L48" s="8"/>
      <c r="M48" s="8"/>
      <c r="N48" s="8"/>
      <c r="O48" s="8"/>
      <c r="P48" s="8"/>
    </row>
    <row r="49" spans="1:16" ht="18.75" x14ac:dyDescent="0.3">
      <c r="A49" s="8"/>
      <c r="B49" s="8"/>
      <c r="C49" s="46"/>
      <c r="D49" s="46"/>
      <c r="E49" s="47"/>
      <c r="F49" s="45"/>
      <c r="G49" s="8"/>
      <c r="H49" s="8"/>
      <c r="I49" s="8"/>
      <c r="J49" s="46"/>
      <c r="K49" s="48"/>
      <c r="L49" s="8"/>
      <c r="M49" s="8"/>
      <c r="N49" s="8"/>
      <c r="O49" s="8"/>
      <c r="P49" s="8"/>
    </row>
    <row r="50" spans="1:16" ht="18.75" x14ac:dyDescent="0.3">
      <c r="A50" s="8"/>
      <c r="B50" s="8"/>
      <c r="C50" s="92" t="s">
        <v>42</v>
      </c>
      <c r="D50" s="92"/>
      <c r="E50" s="92"/>
      <c r="F50" s="49"/>
      <c r="G50" s="8"/>
      <c r="H50" s="8"/>
      <c r="I50" s="8"/>
      <c r="J50" s="100" t="s">
        <v>39</v>
      </c>
      <c r="K50" s="100"/>
      <c r="L50" s="8"/>
      <c r="M50" s="8"/>
      <c r="N50" s="8"/>
      <c r="O50" s="8"/>
      <c r="P50" s="8"/>
    </row>
    <row r="51" spans="1:16" ht="18.75" x14ac:dyDescent="0.3">
      <c r="A51" s="8"/>
      <c r="B51" s="61"/>
      <c r="C51" s="45"/>
      <c r="D51" s="45"/>
      <c r="E51" s="45"/>
      <c r="F51" s="45"/>
      <c r="G51" s="45"/>
      <c r="H51" s="62"/>
      <c r="I51" s="8"/>
      <c r="J51" s="8"/>
      <c r="K51" s="8"/>
      <c r="L51" s="8"/>
      <c r="M51" s="8"/>
      <c r="N51" s="8"/>
      <c r="O51" s="8"/>
      <c r="P51" s="8"/>
    </row>
    <row r="52" spans="1:16" ht="18" x14ac:dyDescent="0.25">
      <c r="A52" s="8"/>
      <c r="B52" s="8"/>
      <c r="C52" s="62"/>
      <c r="D52" s="62"/>
      <c r="E52" s="62"/>
      <c r="F52" s="62"/>
      <c r="G52" s="63"/>
      <c r="H52" s="62"/>
      <c r="J52" s="8"/>
      <c r="K52" s="8"/>
      <c r="L52" s="8"/>
      <c r="M52" s="8"/>
      <c r="N52" s="8"/>
      <c r="O52" s="8"/>
      <c r="P52" s="8"/>
    </row>
    <row r="53" spans="1:16" ht="18" x14ac:dyDescent="0.25">
      <c r="A53" s="8"/>
      <c r="B53" s="8"/>
      <c r="C53" s="62"/>
      <c r="D53" s="62"/>
      <c r="E53" s="62"/>
      <c r="F53" s="62"/>
      <c r="G53" s="63"/>
      <c r="H53" s="62"/>
      <c r="I53" s="8"/>
      <c r="J53" s="8"/>
      <c r="K53" s="8"/>
      <c r="L53" s="8"/>
      <c r="M53" s="8"/>
      <c r="N53" s="8"/>
      <c r="O53" s="8"/>
      <c r="P53" s="8"/>
    </row>
    <row r="54" spans="1:16" ht="18" x14ac:dyDescent="0.25">
      <c r="A54" s="8"/>
      <c r="B54" s="8"/>
      <c r="C54" s="62"/>
      <c r="D54" s="62"/>
      <c r="E54" s="62"/>
      <c r="F54" s="64">
        <f>G54/E35</f>
        <v>4.5643259626545909</v>
      </c>
      <c r="G54" s="65">
        <v>1274012.92</v>
      </c>
      <c r="H54" s="62"/>
      <c r="I54" s="8"/>
      <c r="J54" s="8"/>
      <c r="K54" s="8"/>
      <c r="L54" s="8"/>
      <c r="M54" s="8"/>
      <c r="N54" s="8"/>
      <c r="O54" s="8"/>
      <c r="P54" s="8"/>
    </row>
    <row r="55" spans="1:16" ht="18" x14ac:dyDescent="0.25">
      <c r="A55" s="8"/>
      <c r="B55" s="8"/>
      <c r="C55" s="62"/>
      <c r="D55" s="62"/>
      <c r="E55" s="62"/>
      <c r="F55" s="62"/>
      <c r="G55" s="63"/>
      <c r="H55" s="62"/>
      <c r="I55" s="8"/>
      <c r="J55" s="8"/>
      <c r="K55" s="8"/>
      <c r="L55" s="8"/>
      <c r="M55" s="8"/>
      <c r="N55" s="8"/>
      <c r="O55" s="8"/>
      <c r="P55" s="8"/>
    </row>
    <row r="56" spans="1:16" ht="18" x14ac:dyDescent="0.25">
      <c r="A56" s="8"/>
      <c r="B56" s="8"/>
      <c r="C56" s="62"/>
      <c r="D56" s="62"/>
      <c r="E56" s="62"/>
      <c r="F56" s="62"/>
      <c r="G56" s="63"/>
      <c r="H56" s="62"/>
      <c r="I56" s="8"/>
      <c r="J56" s="8"/>
      <c r="K56" s="8"/>
      <c r="L56" s="8"/>
      <c r="M56" s="8"/>
      <c r="N56" s="8"/>
      <c r="O56" s="8"/>
      <c r="P56" s="8"/>
    </row>
    <row r="57" spans="1:16" x14ac:dyDescent="0.25">
      <c r="C57" s="3"/>
      <c r="D57" s="3"/>
      <c r="E57" s="3"/>
      <c r="F57" s="3"/>
      <c r="G57" s="4"/>
      <c r="H57" s="3"/>
    </row>
    <row r="58" spans="1:16" x14ac:dyDescent="0.25">
      <c r="C58" s="3"/>
      <c r="D58" s="3"/>
      <c r="E58" s="3"/>
      <c r="F58" s="3"/>
      <c r="G58" s="4"/>
      <c r="H58" s="3"/>
    </row>
    <row r="59" spans="1:16" x14ac:dyDescent="0.25">
      <c r="C59" s="3"/>
      <c r="D59" s="3"/>
      <c r="E59" s="3"/>
      <c r="F59" s="3"/>
      <c r="G59" s="4"/>
      <c r="H59" s="3"/>
    </row>
    <row r="60" spans="1:16" x14ac:dyDescent="0.25">
      <c r="C60" s="3"/>
      <c r="D60" s="3"/>
      <c r="E60" s="3"/>
      <c r="F60" s="3"/>
      <c r="G60" s="4"/>
      <c r="H60" s="3"/>
    </row>
    <row r="61" spans="1:16" x14ac:dyDescent="0.25">
      <c r="C61" s="3"/>
      <c r="D61" s="3"/>
      <c r="E61" s="3"/>
      <c r="F61" s="3"/>
      <c r="G61" s="4"/>
      <c r="H61" s="3"/>
    </row>
    <row r="62" spans="1:16" x14ac:dyDescent="0.25">
      <c r="C62" s="3"/>
      <c r="D62" s="3"/>
      <c r="E62" s="3"/>
      <c r="F62" s="3"/>
      <c r="G62" s="4"/>
      <c r="H62" s="3"/>
    </row>
    <row r="63" spans="1:16" x14ac:dyDescent="0.25">
      <c r="C63" s="3"/>
      <c r="D63" s="3"/>
      <c r="E63" s="3"/>
      <c r="F63" s="3"/>
      <c r="G63" s="4"/>
      <c r="H63" s="3"/>
    </row>
    <row r="64" spans="1:16" x14ac:dyDescent="0.25">
      <c r="C64" s="3"/>
      <c r="D64" s="3"/>
      <c r="E64" s="3"/>
      <c r="F64" s="3"/>
      <c r="G64" s="4"/>
      <c r="H64" s="3"/>
    </row>
    <row r="65" spans="3:8" x14ac:dyDescent="0.25">
      <c r="C65" s="3"/>
      <c r="D65" s="3"/>
      <c r="E65" s="3"/>
      <c r="F65" s="3"/>
      <c r="G65" s="4"/>
      <c r="H65" s="3"/>
    </row>
    <row r="66" spans="3:8" x14ac:dyDescent="0.25">
      <c r="C66" s="3"/>
      <c r="D66" s="3"/>
      <c r="E66" s="3"/>
      <c r="F66" s="3"/>
      <c r="G66" s="4"/>
      <c r="H66" s="3"/>
    </row>
    <row r="67" spans="3:8" x14ac:dyDescent="0.25">
      <c r="C67" s="3"/>
      <c r="D67" s="3"/>
      <c r="E67" s="3"/>
      <c r="F67" s="3"/>
      <c r="G67" s="4"/>
      <c r="H67" s="3"/>
    </row>
    <row r="68" spans="3:8" x14ac:dyDescent="0.25">
      <c r="C68" s="3"/>
      <c r="D68" s="3"/>
      <c r="E68" s="3"/>
      <c r="F68" s="3"/>
      <c r="G68" s="4"/>
      <c r="H68" s="3"/>
    </row>
    <row r="69" spans="3:8" x14ac:dyDescent="0.25">
      <c r="C69" s="3"/>
      <c r="D69" s="3"/>
      <c r="E69" s="3"/>
      <c r="F69" s="3"/>
      <c r="G69" s="4"/>
      <c r="H69" s="3"/>
    </row>
    <row r="70" spans="3:8" x14ac:dyDescent="0.25">
      <c r="C70" s="3"/>
      <c r="D70" s="3"/>
      <c r="E70" s="3"/>
      <c r="F70" s="3"/>
      <c r="G70" s="4"/>
      <c r="H70" s="3"/>
    </row>
    <row r="71" spans="3:8" x14ac:dyDescent="0.25">
      <c r="C71" s="3"/>
      <c r="D71" s="3"/>
      <c r="E71" s="3"/>
      <c r="F71" s="3"/>
      <c r="G71" s="4"/>
      <c r="H71" s="3"/>
    </row>
    <row r="72" spans="3:8" x14ac:dyDescent="0.25">
      <c r="C72" s="3"/>
      <c r="D72" s="3"/>
      <c r="E72" s="3"/>
      <c r="F72" s="3"/>
      <c r="G72" s="4"/>
      <c r="H72" s="3"/>
    </row>
    <row r="73" spans="3:8" x14ac:dyDescent="0.25">
      <c r="C73" s="3"/>
      <c r="D73" s="3"/>
      <c r="E73" s="3"/>
      <c r="F73" s="3"/>
      <c r="G73" s="4"/>
      <c r="H73" s="3"/>
    </row>
    <row r="74" spans="3:8" x14ac:dyDescent="0.25">
      <c r="C74" s="3"/>
      <c r="D74" s="3"/>
      <c r="E74" s="3"/>
      <c r="F74" s="3"/>
      <c r="G74" s="4"/>
      <c r="H74" s="3"/>
    </row>
  </sheetData>
  <mergeCells count="44">
    <mergeCell ref="L1:N1"/>
    <mergeCell ref="C50:E50"/>
    <mergeCell ref="B45:P45"/>
    <mergeCell ref="B46:O46"/>
    <mergeCell ref="C16:E16"/>
    <mergeCell ref="A37:C37"/>
    <mergeCell ref="A40:P40"/>
    <mergeCell ref="B41:C41"/>
    <mergeCell ref="A44:P44"/>
    <mergeCell ref="J48:K48"/>
    <mergeCell ref="J50:K50"/>
    <mergeCell ref="A32:C32"/>
    <mergeCell ref="A34:C34"/>
    <mergeCell ref="A35:C35"/>
    <mergeCell ref="C18:C20"/>
    <mergeCell ref="E19:E20"/>
    <mergeCell ref="D18:D20"/>
    <mergeCell ref="A2:B3"/>
    <mergeCell ref="C8:L8"/>
    <mergeCell ref="A7:M7"/>
    <mergeCell ref="A14:B14"/>
    <mergeCell ref="C14:E14"/>
    <mergeCell ref="A12:B12"/>
    <mergeCell ref="C12:E12"/>
    <mergeCell ref="A13:B13"/>
    <mergeCell ref="I13:K13"/>
    <mergeCell ref="L13:M13"/>
    <mergeCell ref="J2:N3"/>
    <mergeCell ref="C48:F48"/>
    <mergeCell ref="B42:C42"/>
    <mergeCell ref="A28:B28"/>
    <mergeCell ref="A10:H10"/>
    <mergeCell ref="C13:E13"/>
    <mergeCell ref="A36:C36"/>
    <mergeCell ref="A27:C27"/>
    <mergeCell ref="A17:H17"/>
    <mergeCell ref="A16:B16"/>
    <mergeCell ref="A15:B15"/>
    <mergeCell ref="C15:E15"/>
    <mergeCell ref="E18:P18"/>
    <mergeCell ref="F19:P19"/>
    <mergeCell ref="A22:C22"/>
    <mergeCell ref="A18:A20"/>
    <mergeCell ref="B18:B20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44" fitToHeight="1000" orientation="portrait" r:id="rId1"/>
  <rowBreaks count="1" manualBreakCount="1">
    <brk id="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Company>WareZ Provider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lomova_ms</dc:creator>
  <cp:lastModifiedBy>Bushanova Olga</cp:lastModifiedBy>
  <cp:lastPrinted>2023-07-27T08:17:43Z</cp:lastPrinted>
  <dcterms:created xsi:type="dcterms:W3CDTF">2016-08-17T04:09:58Z</dcterms:created>
  <dcterms:modified xsi:type="dcterms:W3CDTF">2023-07-27T08:18:43Z</dcterms:modified>
</cp:coreProperties>
</file>